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67\"/>
    </mc:Choice>
  </mc:AlternateContent>
  <xr:revisionPtr revIDLastSave="0" documentId="13_ncr:1_{DC513812-4924-468B-BBB9-FC88F158C7D3}" xr6:coauthVersionLast="47" xr6:coauthVersionMax="47" xr10:uidLastSave="{00000000-0000-0000-0000-000000000000}"/>
  <bookViews>
    <workbookView xWindow="1152" yWindow="1152" windowWidth="17640" windowHeight="11280" tabRatio="796" activeTab="4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12-01" sheetId="4" r:id="rId4"/>
    <sheet name="ОСР 537 02-01" sheetId="5" r:id="rId5"/>
    <sheet name="ОСР 537 09-01" sheetId="6" r:id="rId6"/>
    <sheet name="ОСР 537 12-01" sheetId="7" r:id="rId7"/>
    <sheet name="Источники ЦИ " sheetId="10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30" i="1" l="1"/>
  <c r="C31" i="1" s="1"/>
  <c r="I38" i="1"/>
  <c r="I37" i="1"/>
  <c r="I36" i="1"/>
  <c r="I35" i="1"/>
  <c r="I34" i="1"/>
  <c r="F69" i="2"/>
  <c r="F70" i="2" s="1"/>
  <c r="F72" i="2" s="1"/>
  <c r="F73" i="2" s="1"/>
  <c r="F74" i="2" s="1"/>
  <c r="C36" i="1" s="1"/>
  <c r="E69" i="2"/>
  <c r="E70" i="2" s="1"/>
  <c r="E72" i="2" s="1"/>
  <c r="E73" i="2" s="1"/>
  <c r="E74" i="2" s="1"/>
  <c r="G68" i="2"/>
  <c r="G69" i="2" s="1"/>
  <c r="G70" i="2" s="1"/>
  <c r="G72" i="2" s="1"/>
  <c r="G73" i="2" s="1"/>
  <c r="G74" i="2" s="1"/>
  <c r="C37" i="1" s="1"/>
  <c r="F68" i="2"/>
  <c r="E68" i="2"/>
  <c r="D68" i="2"/>
  <c r="D69" i="2" s="1"/>
  <c r="G60" i="2"/>
  <c r="F60" i="2"/>
  <c r="E60" i="2"/>
  <c r="D60" i="2"/>
  <c r="H60" i="2" s="1"/>
  <c r="H59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2" i="2"/>
  <c r="G30" i="2"/>
  <c r="F30" i="2"/>
  <c r="E30" i="2"/>
  <c r="D30" i="2"/>
  <c r="H30" i="2" s="1"/>
  <c r="H29" i="2"/>
  <c r="G23" i="2"/>
  <c r="F23" i="2"/>
  <c r="E23" i="2"/>
  <c r="D23" i="2"/>
  <c r="H22" i="2"/>
  <c r="H33" i="2" l="1"/>
  <c r="H23" i="2"/>
  <c r="C32" i="1"/>
  <c r="E32" i="1" s="1"/>
  <c r="D70" i="2"/>
  <c r="H69" i="2"/>
  <c r="H68" i="2"/>
  <c r="D72" i="2" l="1"/>
  <c r="H70" i="2"/>
  <c r="H72" i="2" l="1"/>
  <c r="D73" i="2"/>
  <c r="D74" i="2" l="1"/>
  <c r="H73" i="2"/>
  <c r="H74" i="2" l="1"/>
  <c r="C35" i="1"/>
  <c r="C38" i="1" s="1"/>
  <c r="C40" i="1" l="1"/>
  <c r="C39" i="1"/>
  <c r="C42" i="1" l="1"/>
  <c r="E42" i="1" s="1"/>
  <c r="E40" i="1"/>
</calcChain>
</file>

<file path=xl/sharedStrings.xml><?xml version="1.0" encoding="utf-8"?>
<sst xmlns="http://schemas.openxmlformats.org/spreadsheetml/2006/main" count="299" uniqueCount="150">
  <si>
    <t>СВОДКА ЗАТРАТ</t>
  </si>
  <si>
    <t>P_0267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</si>
  <si>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</si>
  <si>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</si>
  <si>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</si>
  <si>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</si>
  <si>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</si>
  <si>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</si>
  <si>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</si>
  <si>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</si>
  <si>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</si>
  <si>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</si>
  <si>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</si>
  <si>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</si>
  <si>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</si>
  <si>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</si>
  <si>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</si>
  <si>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</si>
  <si>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</si>
  <si>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</si>
  <si>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</si>
  <si>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</si>
  <si>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</si>
  <si>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</si>
  <si>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</si>
  <si>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</si>
  <si>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 553-02-01</t>
  </si>
  <si>
    <t>"Реконструкция ВЛ-10кВ Ф-НБ-5 ПС 35/10 кВ "Новый Буян"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</si>
  <si>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</si>
  <si>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</si>
  <si>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</si>
  <si>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</si>
  <si>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</si>
  <si>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</si>
  <si>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</si>
  <si>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</si>
  <si>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</si>
  <si>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</si>
  <si>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</si>
  <si>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</si>
  <si>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</si>
  <si>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</si>
  <si>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</si>
  <si>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</si>
  <si>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</si>
  <si>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</si>
  <si>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</si>
  <si>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</si>
  <si>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</si>
  <si>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ОСР 553-09-01</t>
  </si>
  <si>
    <t>Дополнительные затраты при производстве работ в зимнее время по видам ОКС,  2,9 х 0, 9 = 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</si>
  <si>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</si>
  <si>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</si>
  <si>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</si>
  <si>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</si>
  <si>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</si>
  <si>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</si>
  <si>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</si>
  <si>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</si>
  <si>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</si>
  <si>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</si>
  <si>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</si>
  <si>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</si>
  <si>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</si>
  <si>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</si>
  <si>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</si>
  <si>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</si>
  <si>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</si>
  <si>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</si>
  <si>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</si>
  <si>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</si>
  <si>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</si>
  <si>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</si>
  <si>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</si>
  <si>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</si>
  <si>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ОСР 553-12-01</t>
  </si>
  <si>
    <t>Проектные работы и изыскательские работы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</si>
  <si>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</si>
  <si>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</si>
  <si>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</si>
  <si>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</si>
  <si>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</si>
  <si>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</si>
  <si>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</si>
  <si>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</si>
  <si>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</si>
  <si>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</si>
  <si>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</si>
  <si>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</si>
  <si>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537 02-01</t>
  </si>
  <si>
    <t>ЛС-537-2</t>
  </si>
  <si>
    <t>КЛ-10кВ</t>
  </si>
  <si>
    <t>ОБЪЕКТНЫЙ СМЕТНЫЙ РАСЧЕТ № ОСР 537 09-01</t>
  </si>
  <si>
    <t>Реконструкция ВЛ-10кВ Ф-НБ-5 ПС 35/10 кВ Новый Буян" Красноярский район Самарская область.</t>
  </si>
  <si>
    <t>ЛС-537-1-09</t>
  </si>
  <si>
    <t>ПНР ВЛЗ-10кВ</t>
  </si>
  <si>
    <t>ОБЪЕКТНЫЙ СМЕТНЫЙ РАСЧЕТ № ОСР 537 12-01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</si>
  <si>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</si>
  <si>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</si>
  <si>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</si>
  <si>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</si>
  <si>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</si>
  <si>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</si>
  <si>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</si>
  <si>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</si>
  <si>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</si>
  <si>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изолированный СИП-3 1х95</t>
  </si>
  <si>
    <t>км</t>
  </si>
  <si>
    <t>Стойка железобетонная высотой 11,0 м СВ110-5</t>
  </si>
  <si>
    <t>шт</t>
  </si>
  <si>
    <t>Стойка железобетонная  СС 136,6-3,1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</si>
  <si>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</si>
  <si>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</si>
  <si>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</si>
  <si>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</si>
  <si>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</si>
  <si>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</si>
  <si>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</si>
  <si>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</si>
  <si>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</si>
  <si>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</si>
  <si>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</si>
  <si>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</si>
  <si>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</si>
  <si>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</si>
  <si>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</si>
  <si>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отпайки ВЛ-6 кВ от опоры № 100/84 ВЛ-6 кВ Ф-1 РП-3 в пролетах опор № 101/1-101/12 г.о. Новокуйбышевск Самарская область (реконструкция двухцепной линии протяженностью 1,4 км)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</si>
  <si>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</si>
  <si>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</si>
  <si>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Прочие</t>
  </si>
  <si>
    <t>Оборудование</t>
  </si>
  <si>
    <t>Монтажные работы</t>
  </si>
  <si>
    <t>Строительные работы</t>
  </si>
  <si>
    <t>Реконструкция ВЛ одноцепная</t>
  </si>
  <si>
    <t>ОСР 537 09-01</t>
  </si>
  <si>
    <t>ОСР 537 02-01</t>
  </si>
  <si>
    <t>ОСР 537 12-01</t>
  </si>
  <si>
    <t>"Реконструкция КЛ-0,4 кВ от КТП Сок 306/250кВА" Красноярский район Самарская область</t>
  </si>
  <si>
    <t>км2</t>
  </si>
  <si>
    <t>Вырубка (расширение, расчистку) просеки ВЛ</t>
  </si>
  <si>
    <t>ОСР 518-12-01</t>
  </si>
  <si>
    <t>ОСР 518-02-01</t>
  </si>
  <si>
    <t>Наименование проекта-аналога (сметного расчета)</t>
  </si>
  <si>
    <t>Уд. Стоим, тыс. руб.</t>
  </si>
  <si>
    <t>Измеритель</t>
  </si>
  <si>
    <t>Кол-во технологических решений</t>
  </si>
  <si>
    <t>Стоимость, тыс. руб. без НДС</t>
  </si>
  <si>
    <t>Технические показатели</t>
  </si>
  <si>
    <t>Наименование расчета*)</t>
  </si>
  <si>
    <t>ЛСР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</si>
</sst>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0.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6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4"/>
      <color rgb="FF000000"/>
      <name val="Times New Roman"/>
    </font>
    <font>
      <i/>
      <sz val="14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0" fillId="0" borderId="0"/>
    <xf numFmtId="0" fontId="10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11" fillId="0" borderId="1" xfId="3" applyFont="1" applyBorder="1" applyAlignment="1">
      <alignment horizontal="center" vertical="center" wrapText="1"/>
    </xf>
    <xf numFmtId="0" fontId="12" fillId="0" borderId="0" xfId="4" applyFont="1" applyAlignment="1">
      <alignment vertical="center"/>
    </xf>
    <xf numFmtId="0" fontId="11" fillId="0" borderId="0" xfId="4" applyFont="1" applyAlignment="1">
      <alignment vertical="center"/>
    </xf>
    <xf numFmtId="0" fontId="11" fillId="0" borderId="1" xfId="3" applyFont="1" applyBorder="1" applyAlignment="1">
      <alignment horizontal="left" vertical="center" wrapText="1"/>
    </xf>
    <xf numFmtId="4" fontId="11" fillId="0" borderId="1" xfId="3" applyNumberFormat="1" applyFont="1" applyBorder="1" applyAlignment="1">
      <alignment horizontal="center" vertical="center" wrapText="1"/>
    </xf>
    <xf numFmtId="49" fontId="11" fillId="0" borderId="1" xfId="3" applyNumberFormat="1" applyFont="1" applyBorder="1" applyAlignment="1">
      <alignment horizontal="center" vertical="center" wrapText="1"/>
    </xf>
    <xf numFmtId="164" fontId="11" fillId="0" borderId="1" xfId="3" applyNumberFormat="1" applyFont="1" applyBorder="1" applyAlignment="1">
      <alignment vertical="center" wrapText="1"/>
    </xf>
    <xf numFmtId="164" fontId="12" fillId="0" borderId="0" xfId="4" applyNumberFormat="1" applyFont="1" applyAlignment="1">
      <alignment vertical="center"/>
    </xf>
    <xf numFmtId="0" fontId="11" fillId="2" borderId="0" xfId="4" applyFont="1" applyFill="1" applyAlignment="1">
      <alignment horizontal="center" vertical="center" wrapText="1"/>
    </xf>
    <xf numFmtId="0" fontId="11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1" fillId="2" borderId="0" xfId="4" applyNumberFormat="1" applyFont="1" applyFill="1" applyAlignment="1">
      <alignment horizontal="center" vertical="center"/>
    </xf>
    <xf numFmtId="43" fontId="11" fillId="0" borderId="1" xfId="1" applyFont="1" applyFill="1" applyBorder="1" applyAlignment="1">
      <alignment vertical="center" wrapText="1"/>
    </xf>
    <xf numFmtId="168" fontId="12" fillId="0" borderId="0" xfId="4" applyNumberFormat="1" applyFont="1" applyAlignment="1">
      <alignment vertical="center"/>
    </xf>
    <xf numFmtId="165" fontId="12" fillId="0" borderId="0" xfId="4" applyNumberFormat="1" applyFont="1" applyAlignment="1">
      <alignment vertical="center"/>
    </xf>
    <xf numFmtId="169" fontId="12" fillId="0" borderId="0" xfId="4" applyNumberFormat="1" applyFont="1" applyAlignment="1">
      <alignment vertical="center"/>
    </xf>
    <xf numFmtId="43" fontId="11" fillId="2" borderId="0" xfId="1" applyFont="1" applyFill="1" applyAlignment="1">
      <alignment horizontal="center" vertical="center"/>
    </xf>
    <xf numFmtId="170" fontId="11" fillId="0" borderId="1" xfId="1" applyNumberFormat="1" applyFont="1" applyFill="1" applyBorder="1" applyAlignment="1">
      <alignment vertical="center" wrapText="1"/>
    </xf>
    <xf numFmtId="171" fontId="14" fillId="0" borderId="0" xfId="4" applyNumberFormat="1" applyFont="1" applyAlignment="1">
      <alignment vertical="center"/>
    </xf>
    <xf numFmtId="10" fontId="12" fillId="0" borderId="0" xfId="2" applyNumberFormat="1" applyFont="1" applyFill="1" applyAlignment="1">
      <alignment vertical="center"/>
    </xf>
    <xf numFmtId="0" fontId="11" fillId="2" borderId="0" xfId="3" applyFont="1" applyFill="1" applyAlignment="1">
      <alignment horizontal="right" vertical="center"/>
    </xf>
    <xf numFmtId="165" fontId="14" fillId="0" borderId="0" xfId="3" applyNumberFormat="1" applyFont="1" applyAlignment="1">
      <alignment horizontal="left" vertical="center"/>
    </xf>
    <xf numFmtId="0" fontId="12" fillId="0" borderId="0" xfId="3" applyFont="1" applyAlignment="1">
      <alignment horizontal="left" vertical="center"/>
    </xf>
    <xf numFmtId="165" fontId="14" fillId="0" borderId="0" xfId="4" applyNumberFormat="1" applyFont="1" applyAlignment="1">
      <alignment vertical="center"/>
    </xf>
    <xf numFmtId="4" fontId="12" fillId="0" borderId="0" xfId="4" applyNumberFormat="1" applyFont="1" applyAlignment="1">
      <alignment vertical="center"/>
    </xf>
    <xf numFmtId="172" fontId="11" fillId="2" borderId="0" xfId="1" applyNumberFormat="1" applyFont="1" applyFill="1" applyAlignment="1">
      <alignment horizontal="center" vertical="center"/>
    </xf>
    <xf numFmtId="43" fontId="11" fillId="0" borderId="1" xfId="1" applyFont="1" applyFill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173" fontId="12" fillId="0" borderId="0" xfId="4" applyNumberFormat="1" applyFont="1" applyAlignment="1">
      <alignment vertical="center"/>
    </xf>
    <xf numFmtId="0" fontId="11" fillId="0" borderId="0" xfId="3" applyFont="1" applyAlignment="1">
      <alignment horizontal="left" vertical="center"/>
    </xf>
    <xf numFmtId="171" fontId="12" fillId="0" borderId="0" xfId="4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2" fontId="17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13" fillId="0" borderId="4" xfId="3" applyFont="1" applyBorder="1" applyAlignment="1">
      <alignment horizontal="center" vertical="center" wrapText="1"/>
    </xf>
    <xf numFmtId="0" fontId="13" fillId="0" borderId="5" xfId="3" applyFont="1" applyBorder="1" applyAlignment="1">
      <alignment horizontal="center" vertical="center" wrapText="1"/>
    </xf>
    <xf numFmtId="0" fontId="13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75" fontId="13" fillId="0" borderId="1" xfId="1" applyNumberFormat="1" applyFont="1" applyFill="1" applyBorder="1" applyAlignment="1">
      <alignment horizontal="left" vertical="center" wrapText="1" indent="17"/>
    </xf>
    <xf numFmtId="175" fontId="11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22" zoomScale="90" zoomScaleNormal="90" workbookViewId="0">
      <selection activeCell="C40" activeCellId="1" sqref="C42 C40"/>
    </sheetView>
  </sheetViews>
  <sheetFormatPr defaultRowHeight="14.4" x14ac:dyDescent="0.3"/>
  <cols>
    <col min="1" max="1" width="10.88671875" customWidth="1"/>
    <col min="2" max="2" width="101.44140625" customWidth="1"/>
    <col min="3" max="3" width="35" customWidth="1"/>
    <col min="4" max="4" width="20.109375" customWidth="1"/>
    <col min="9" max="9" width="14.5546875" customWidth="1"/>
  </cols>
  <sheetData>
    <row r="1" spans="1:3" ht="15.75" customHeight="1" x14ac:dyDescent="0.3">
      <c r="A1" s="4"/>
      <c r="B1" s="4"/>
      <c r="C1" s="4"/>
    </row>
    <row r="2" spans="1:3" ht="15.75" customHeight="1" x14ac:dyDescent="0.3">
      <c r="A2" s="1"/>
      <c r="B2" s="1"/>
      <c r="C2" s="1"/>
    </row>
    <row r="3" spans="1:3" ht="15.75" customHeight="1" x14ac:dyDescent="0.3">
      <c r="A3" s="2"/>
      <c r="B3" s="2"/>
      <c r="C3" s="2"/>
    </row>
    <row r="4" spans="1:3" ht="15.75" customHeight="1" x14ac:dyDescent="0.3">
      <c r="A4" s="1"/>
      <c r="B4" s="1"/>
      <c r="C4" s="1"/>
    </row>
    <row r="5" spans="1:3" ht="15.75" customHeight="1" x14ac:dyDescent="0.3">
      <c r="A5" s="1"/>
      <c r="B5" s="1"/>
      <c r="C5" s="1"/>
    </row>
    <row r="6" spans="1:3" ht="15.75" customHeight="1" x14ac:dyDescent="0.3">
      <c r="A6" s="1"/>
      <c r="B6" s="1"/>
      <c r="C6" s="34"/>
    </row>
    <row r="7" spans="1:3" ht="15.75" customHeight="1" x14ac:dyDescent="0.3">
      <c r="A7" s="1"/>
      <c r="B7" s="1"/>
      <c r="C7" s="1"/>
    </row>
    <row r="8" spans="1:3" ht="15.75" customHeight="1" x14ac:dyDescent="0.3">
      <c r="A8" s="2"/>
      <c r="B8" s="2"/>
      <c r="C8" s="2"/>
    </row>
    <row r="9" spans="1:3" ht="15.75" customHeight="1" x14ac:dyDescent="0.3">
      <c r="A9" s="1"/>
      <c r="B9" s="1"/>
      <c r="C9" s="1"/>
    </row>
    <row r="10" spans="1:3" ht="15.75" customHeight="1" x14ac:dyDescent="0.3">
      <c r="A10" s="1"/>
      <c r="B10" s="1"/>
      <c r="C10" s="1"/>
    </row>
    <row r="11" spans="1:3" ht="15.75" customHeight="1" x14ac:dyDescent="0.3">
      <c r="A11" s="1"/>
      <c r="B11" s="1"/>
      <c r="C11" s="1"/>
    </row>
    <row r="12" spans="1:3" ht="15.75" customHeight="1" x14ac:dyDescent="0.3">
      <c r="A12" s="84" t="s">
        <v>0</v>
      </c>
      <c r="B12" s="84"/>
      <c r="C12" s="84"/>
    </row>
    <row r="13" spans="1:3" ht="15.75" customHeight="1" x14ac:dyDescent="0.3">
      <c r="A13" s="1"/>
      <c r="B13" s="1"/>
      <c r="C13" s="1"/>
    </row>
    <row r="14" spans="1:3" ht="15.75" customHeight="1" x14ac:dyDescent="0.3">
      <c r="A14" s="1"/>
      <c r="B14" s="1"/>
      <c r="C14" s="1"/>
    </row>
    <row r="15" spans="1:3" ht="15.75" customHeight="1" x14ac:dyDescent="0.3">
      <c r="A15" s="1"/>
      <c r="B15" s="1"/>
      <c r="C15" s="1"/>
    </row>
    <row r="16" spans="1:3" ht="20.25" customHeight="1" x14ac:dyDescent="0.3">
      <c r="A16" s="87" t="s">
        <v>1</v>
      </c>
      <c r="B16" s="87"/>
      <c r="C16" s="87"/>
    </row>
    <row r="17" spans="1:9" ht="15.75" customHeight="1" x14ac:dyDescent="0.3">
      <c r="A17" s="86" t="s">
        <v>2</v>
      </c>
      <c r="B17" s="86"/>
      <c r="C17" s="86"/>
    </row>
    <row r="18" spans="1:9" ht="15.75" customHeight="1" x14ac:dyDescent="0.3">
      <c r="A18" s="1"/>
      <c r="B18" s="1"/>
      <c r="C18" s="1"/>
    </row>
    <row r="19" spans="1:9" ht="72" customHeight="1" x14ac:dyDescent="0.3">
      <c r="A19" s="85" t="s">
        <v>126</v>
      </c>
      <c r="B19" s="85"/>
      <c r="C19" s="85"/>
    </row>
    <row r="20" spans="1:9" ht="15.75" customHeight="1" x14ac:dyDescent="0.3">
      <c r="A20" s="86" t="s">
        <v>3</v>
      </c>
      <c r="B20" s="86"/>
      <c r="C20" s="86"/>
    </row>
    <row r="21" spans="1:9" ht="15.75" customHeight="1" x14ac:dyDescent="0.3">
      <c r="A21" s="1"/>
      <c r="B21" s="1"/>
      <c r="C21" s="1"/>
    </row>
    <row r="22" spans="1:9" ht="15.75" customHeight="1" x14ac:dyDescent="0.3">
      <c r="A22" s="1"/>
      <c r="B22" s="1"/>
      <c r="C22" s="1"/>
    </row>
    <row r="23" spans="1:9" ht="47.25" customHeight="1" x14ac:dyDescent="0.3">
      <c r="A23" s="37" t="s">
        <v>4</v>
      </c>
      <c r="B23" s="37" t="s">
        <v>5</v>
      </c>
      <c r="C23" s="37" t="s">
        <v>111</v>
      </c>
      <c r="D23" s="38"/>
      <c r="E23" s="38"/>
      <c r="F23" s="38"/>
      <c r="G23" s="39"/>
      <c r="H23" s="39"/>
      <c r="I23" s="39"/>
    </row>
    <row r="24" spans="1:9" ht="15.75" customHeight="1" x14ac:dyDescent="0.3">
      <c r="A24" s="37">
        <v>1</v>
      </c>
      <c r="B24" s="37">
        <v>2</v>
      </c>
      <c r="C24" s="37">
        <v>3</v>
      </c>
      <c r="D24" s="38"/>
      <c r="E24" s="38"/>
      <c r="F24" s="38"/>
      <c r="G24" s="39"/>
      <c r="H24" s="39"/>
      <c r="I24" s="39"/>
    </row>
    <row r="25" spans="1:9" ht="15.75" customHeight="1" x14ac:dyDescent="0.3">
      <c r="A25" s="81" t="s">
        <v>112</v>
      </c>
      <c r="B25" s="82"/>
      <c r="C25" s="83"/>
      <c r="D25" s="38"/>
      <c r="E25" s="38"/>
      <c r="F25" s="38"/>
      <c r="G25" s="39"/>
      <c r="H25" s="39"/>
      <c r="I25" s="39"/>
    </row>
    <row r="26" spans="1:9" ht="15.75" customHeight="1" x14ac:dyDescent="0.3">
      <c r="A26" s="37">
        <v>1</v>
      </c>
      <c r="B26" s="40" t="s">
        <v>113</v>
      </c>
      <c r="C26" s="41"/>
      <c r="D26" s="38"/>
      <c r="E26" s="38"/>
      <c r="F26" s="38"/>
      <c r="G26" s="39"/>
      <c r="H26" s="39" t="s">
        <v>114</v>
      </c>
      <c r="I26" s="39"/>
    </row>
    <row r="27" spans="1:9" ht="15.75" customHeight="1" x14ac:dyDescent="0.3">
      <c r="A27" s="42" t="s">
        <v>6</v>
      </c>
      <c r="B27" s="40" t="s">
        <v>115</v>
      </c>
      <c r="C27" s="43">
        <v>0</v>
      </c>
      <c r="D27" s="44"/>
      <c r="E27" s="44"/>
      <c r="F27" s="44"/>
      <c r="G27" s="45" t="s">
        <v>116</v>
      </c>
      <c r="H27" s="45" t="s">
        <v>117</v>
      </c>
      <c r="I27" s="45" t="s">
        <v>118</v>
      </c>
    </row>
    <row r="28" spans="1:9" ht="15.75" customHeight="1" x14ac:dyDescent="0.3">
      <c r="A28" s="42" t="s">
        <v>7</v>
      </c>
      <c r="B28" s="40" t="s">
        <v>119</v>
      </c>
      <c r="C28" s="43">
        <v>0</v>
      </c>
      <c r="D28" s="44"/>
      <c r="E28" s="44"/>
      <c r="F28" s="44"/>
      <c r="G28" s="46">
        <v>2019</v>
      </c>
      <c r="H28" s="47">
        <v>106.826398641827</v>
      </c>
      <c r="I28" s="48"/>
    </row>
    <row r="29" spans="1:9" ht="15.75" customHeight="1" x14ac:dyDescent="0.3">
      <c r="A29" s="42" t="s">
        <v>8</v>
      </c>
      <c r="B29" s="40" t="s">
        <v>120</v>
      </c>
      <c r="C29" s="49">
        <v>0</v>
      </c>
      <c r="D29" s="44"/>
      <c r="E29" s="44"/>
      <c r="F29" s="44"/>
      <c r="G29" s="46">
        <v>2020</v>
      </c>
      <c r="H29" s="47">
        <v>105.56188522495653</v>
      </c>
      <c r="I29" s="48"/>
    </row>
    <row r="30" spans="1:9" ht="15.75" customHeight="1" x14ac:dyDescent="0.3">
      <c r="A30" s="37">
        <v>2</v>
      </c>
      <c r="B30" s="40" t="s">
        <v>9</v>
      </c>
      <c r="C30" s="49">
        <f>C27+C28+C29</f>
        <v>0</v>
      </c>
      <c r="D30" s="50"/>
      <c r="E30" s="51"/>
      <c r="F30" s="52"/>
      <c r="G30" s="46">
        <v>2021</v>
      </c>
      <c r="H30" s="47">
        <v>104.9354</v>
      </c>
      <c r="I30" s="48"/>
    </row>
    <row r="31" spans="1:9" ht="15.75" customHeight="1" x14ac:dyDescent="0.3">
      <c r="A31" s="42" t="s">
        <v>10</v>
      </c>
      <c r="B31" s="40" t="s">
        <v>121</v>
      </c>
      <c r="C31" s="49">
        <f>C30-ROUND(C30/1.2,5)</f>
        <v>0</v>
      </c>
      <c r="D31" s="44"/>
      <c r="E31" s="51"/>
      <c r="F31" s="44"/>
      <c r="G31" s="46">
        <v>2022</v>
      </c>
      <c r="H31" s="47">
        <v>114.63142733059361</v>
      </c>
      <c r="I31" s="53"/>
    </row>
    <row r="32" spans="1:9" ht="15.6" x14ac:dyDescent="0.3">
      <c r="A32" s="37">
        <v>3</v>
      </c>
      <c r="B32" s="40" t="s">
        <v>122</v>
      </c>
      <c r="C32" s="54">
        <f>C30*I34</f>
        <v>0</v>
      </c>
      <c r="D32" s="44"/>
      <c r="E32" s="55">
        <f>D32-C32</f>
        <v>0</v>
      </c>
      <c r="F32" s="56"/>
      <c r="G32" s="57">
        <v>2023</v>
      </c>
      <c r="H32" s="47">
        <v>109.09646626082731</v>
      </c>
      <c r="I32" s="53"/>
    </row>
    <row r="33" spans="1:9" ht="15.6" x14ac:dyDescent="0.3">
      <c r="A33" s="81" t="s">
        <v>123</v>
      </c>
      <c r="B33" s="82"/>
      <c r="C33" s="83"/>
      <c r="D33" s="38"/>
      <c r="E33" s="58"/>
      <c r="F33" s="59"/>
      <c r="G33" s="46">
        <v>2024</v>
      </c>
      <c r="H33" s="47">
        <v>109.11350326220534</v>
      </c>
      <c r="I33" s="53"/>
    </row>
    <row r="34" spans="1:9" ht="15.6" x14ac:dyDescent="0.3">
      <c r="A34" s="37">
        <v>1</v>
      </c>
      <c r="B34" s="40" t="s">
        <v>113</v>
      </c>
      <c r="C34" s="41"/>
      <c r="D34" s="38"/>
      <c r="E34" s="60"/>
      <c r="F34" s="61"/>
      <c r="G34" s="46">
        <v>2025</v>
      </c>
      <c r="H34" s="47">
        <v>107.81631706396419</v>
      </c>
      <c r="I34" s="62">
        <f>(H34+100)/200</f>
        <v>1.039081585319821</v>
      </c>
    </row>
    <row r="35" spans="1:9" ht="15.6" x14ac:dyDescent="0.3">
      <c r="A35" s="42" t="s">
        <v>6</v>
      </c>
      <c r="B35" s="40" t="s">
        <v>115</v>
      </c>
      <c r="C35" s="63">
        <f>ССР!D74+ССР!E74</f>
        <v>14489.055959599995</v>
      </c>
      <c r="D35" s="44"/>
      <c r="E35" s="60"/>
      <c r="F35" s="44"/>
      <c r="G35" s="46">
        <v>2026</v>
      </c>
      <c r="H35" s="47">
        <v>105.26289686896166</v>
      </c>
      <c r="I35" s="62">
        <f>(H35+100)/200*H34/100</f>
        <v>1.1065344785145874</v>
      </c>
    </row>
    <row r="36" spans="1:9" ht="15.6" x14ac:dyDescent="0.3">
      <c r="A36" s="42" t="s">
        <v>7</v>
      </c>
      <c r="B36" s="40" t="s">
        <v>119</v>
      </c>
      <c r="C36" s="63">
        <f>ССР!F74</f>
        <v>0</v>
      </c>
      <c r="D36" s="44"/>
      <c r="E36" s="60"/>
      <c r="F36" s="44"/>
      <c r="G36" s="46">
        <v>2027</v>
      </c>
      <c r="H36" s="47">
        <v>104.42089798933949</v>
      </c>
      <c r="I36" s="62">
        <f>(H36+100)/200*H35/100*H34/100</f>
        <v>1.1599922999352297</v>
      </c>
    </row>
    <row r="37" spans="1:9" ht="15.6" x14ac:dyDescent="0.3">
      <c r="A37" s="42" t="s">
        <v>8</v>
      </c>
      <c r="B37" s="40" t="s">
        <v>120</v>
      </c>
      <c r="C37" s="63">
        <f>ССР!G74</f>
        <v>2106.583093493231</v>
      </c>
      <c r="D37" s="44"/>
      <c r="E37" s="60"/>
      <c r="F37" s="44"/>
      <c r="G37" s="46">
        <v>2028</v>
      </c>
      <c r="H37" s="47">
        <v>104.42089798933949</v>
      </c>
      <c r="I37" s="62">
        <f>(H37+100)/200*H36/100*H35/100*H34/100</f>
        <v>1.2112743761995592</v>
      </c>
    </row>
    <row r="38" spans="1:9" ht="15.6" x14ac:dyDescent="0.3">
      <c r="A38" s="37">
        <v>2</v>
      </c>
      <c r="B38" s="40" t="s">
        <v>9</v>
      </c>
      <c r="C38" s="63">
        <f>C35+C36+C37</f>
        <v>16595.639053093226</v>
      </c>
      <c r="D38" s="50"/>
      <c r="E38" s="55"/>
      <c r="F38" s="56"/>
      <c r="G38" s="46">
        <v>2029</v>
      </c>
      <c r="H38" s="47">
        <v>104.42089798933949</v>
      </c>
      <c r="I38" s="62">
        <f>(H38+100)/200*H37/100*H36/100*H35/100*H34/100</f>
        <v>1.26482358074235</v>
      </c>
    </row>
    <row r="39" spans="1:9" ht="15.6" x14ac:dyDescent="0.3">
      <c r="A39" s="42" t="s">
        <v>10</v>
      </c>
      <c r="B39" s="40" t="s">
        <v>121</v>
      </c>
      <c r="C39" s="49">
        <f>C38-ROUND(C38/1.2,5)</f>
        <v>2765.9398430932251</v>
      </c>
      <c r="D39" s="44"/>
      <c r="E39" s="60"/>
      <c r="F39" s="44"/>
      <c r="G39" s="38"/>
      <c r="H39" s="38"/>
      <c r="I39" s="38"/>
    </row>
    <row r="40" spans="1:9" ht="15.6" x14ac:dyDescent="0.3">
      <c r="A40" s="37">
        <v>3</v>
      </c>
      <c r="B40" s="40" t="s">
        <v>122</v>
      </c>
      <c r="C40" s="103">
        <f>C38*I35</f>
        <v>18363.646805230834</v>
      </c>
      <c r="D40" s="44"/>
      <c r="E40" s="55">
        <f>D40-C40</f>
        <v>-18363.646805230834</v>
      </c>
      <c r="F40" s="56"/>
      <c r="G40" s="38"/>
      <c r="H40" s="38"/>
      <c r="I40" s="38"/>
    </row>
    <row r="41" spans="1:9" ht="15.6" x14ac:dyDescent="0.3">
      <c r="A41" s="37"/>
      <c r="B41" s="40"/>
      <c r="C41" s="63"/>
      <c r="D41" s="44"/>
      <c r="E41" s="64"/>
      <c r="F41" s="44"/>
      <c r="G41" s="38"/>
      <c r="H41" s="38"/>
      <c r="I41" s="38"/>
    </row>
    <row r="42" spans="1:9" ht="15.6" x14ac:dyDescent="0.3">
      <c r="A42" s="37"/>
      <c r="B42" s="40" t="s">
        <v>124</v>
      </c>
      <c r="C42" s="102">
        <f>C40+C32</f>
        <v>18363.646805230834</v>
      </c>
      <c r="D42" s="44"/>
      <c r="E42" s="55">
        <f>D42-C42</f>
        <v>-18363.646805230834</v>
      </c>
      <c r="F42" s="56"/>
      <c r="G42" s="38"/>
      <c r="H42" s="38"/>
      <c r="I42" s="65"/>
    </row>
    <row r="43" spans="1:9" ht="15.6" x14ac:dyDescent="0.3">
      <c r="A43" s="39"/>
      <c r="B43" s="39"/>
      <c r="C43" s="39"/>
      <c r="D43" s="65"/>
      <c r="E43" s="38"/>
      <c r="F43" s="61"/>
      <c r="G43" s="38"/>
      <c r="H43" s="38"/>
      <c r="I43" s="38"/>
    </row>
    <row r="44" spans="1:9" ht="15.6" x14ac:dyDescent="0.3">
      <c r="A44" s="66" t="s">
        <v>125</v>
      </c>
      <c r="B44" s="39"/>
      <c r="C44" s="39"/>
      <c r="D44" s="38"/>
      <c r="E44" s="67"/>
      <c r="F44" s="38"/>
      <c r="G44" s="38"/>
      <c r="H44" s="38"/>
      <c r="I44" s="38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zoomScale="90" zoomScaleNormal="90" workbookViewId="0">
      <selection activeCell="B18" sqref="B18:B19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126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94.5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27.3</v>
      </c>
      <c r="E25" s="20">
        <v>0</v>
      </c>
      <c r="F25" s="20">
        <v>0</v>
      </c>
      <c r="G25" s="20">
        <v>0</v>
      </c>
      <c r="H25" s="20">
        <v>27.3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10928.571052379</v>
      </c>
      <c r="E26" s="20">
        <v>189.98051136116999</v>
      </c>
      <c r="F26" s="20">
        <v>0</v>
      </c>
      <c r="G26" s="20">
        <v>0</v>
      </c>
      <c r="H26" s="20">
        <v>11118.55156374</v>
      </c>
    </row>
    <row r="27" spans="1:8" x14ac:dyDescent="0.3">
      <c r="A27" s="6"/>
      <c r="B27" s="9"/>
      <c r="C27" s="9" t="s">
        <v>28</v>
      </c>
      <c r="D27" s="20">
        <v>10955.871052379</v>
      </c>
      <c r="E27" s="20">
        <v>189.98051136116999</v>
      </c>
      <c r="F27" s="20">
        <v>0</v>
      </c>
      <c r="G27" s="20">
        <v>0</v>
      </c>
      <c r="H27" s="20">
        <v>11145.85156374</v>
      </c>
    </row>
    <row r="28" spans="1:8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1.5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x14ac:dyDescent="0.3">
      <c r="A43" s="6"/>
      <c r="B43" s="9"/>
      <c r="C43" s="9" t="s">
        <v>39</v>
      </c>
      <c r="D43" s="20">
        <v>10955.871052379</v>
      </c>
      <c r="E43" s="20">
        <v>189.98051136116999</v>
      </c>
      <c r="F43" s="20">
        <v>0</v>
      </c>
      <c r="G43" s="20">
        <v>0</v>
      </c>
      <c r="H43" s="20">
        <v>11145.85156374</v>
      </c>
    </row>
    <row r="44" spans="1:8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0.54600000000000004</v>
      </c>
      <c r="E45" s="20">
        <v>0</v>
      </c>
      <c r="F45" s="20">
        <v>0</v>
      </c>
      <c r="G45" s="20">
        <v>0</v>
      </c>
      <c r="H45" s="20">
        <v>0.54600000000000004</v>
      </c>
    </row>
    <row r="46" spans="1:8" ht="31.2" x14ac:dyDescent="0.3">
      <c r="A46" s="6">
        <v>4</v>
      </c>
      <c r="B46" s="6" t="s">
        <v>41</v>
      </c>
      <c r="C46" s="32" t="s">
        <v>43</v>
      </c>
      <c r="D46" s="20">
        <v>273.21427630946999</v>
      </c>
      <c r="E46" s="20">
        <v>4.7495127840293003</v>
      </c>
      <c r="F46" s="20">
        <v>0</v>
      </c>
      <c r="G46" s="20">
        <v>0</v>
      </c>
      <c r="H46" s="20">
        <v>277.9637890935</v>
      </c>
    </row>
    <row r="47" spans="1:8" x14ac:dyDescent="0.3">
      <c r="A47" s="6"/>
      <c r="B47" s="9"/>
      <c r="C47" s="9" t="s">
        <v>44</v>
      </c>
      <c r="D47" s="20">
        <v>273.76027630946999</v>
      </c>
      <c r="E47" s="20">
        <v>4.7495127840293003</v>
      </c>
      <c r="F47" s="20">
        <v>0</v>
      </c>
      <c r="G47" s="20">
        <v>0</v>
      </c>
      <c r="H47" s="20">
        <v>278.50978909349999</v>
      </c>
    </row>
    <row r="48" spans="1:8" x14ac:dyDescent="0.3">
      <c r="A48" s="6"/>
      <c r="B48" s="9"/>
      <c r="C48" s="9" t="s">
        <v>45</v>
      </c>
      <c r="D48" s="20">
        <v>11229.631328687999</v>
      </c>
      <c r="E48" s="20">
        <v>194.73002414519999</v>
      </c>
      <c r="F48" s="20">
        <v>0</v>
      </c>
      <c r="G48" s="20">
        <v>0</v>
      </c>
      <c r="H48" s="20">
        <v>11424.361352833001</v>
      </c>
    </row>
    <row r="49" spans="1:8" x14ac:dyDescent="0.3">
      <c r="A49" s="6"/>
      <c r="B49" s="9"/>
      <c r="C49" s="9" t="s">
        <v>46</v>
      </c>
      <c r="D49" s="20"/>
      <c r="E49" s="20"/>
      <c r="F49" s="20"/>
      <c r="G49" s="20"/>
      <c r="H49" s="20"/>
    </row>
    <row r="50" spans="1:8" ht="31.2" x14ac:dyDescent="0.3">
      <c r="A50" s="6">
        <v>5</v>
      </c>
      <c r="B50" s="6" t="s">
        <v>47</v>
      </c>
      <c r="C50" s="7" t="s">
        <v>48</v>
      </c>
      <c r="D50" s="20">
        <v>0.7267806</v>
      </c>
      <c r="E50" s="20">
        <v>0</v>
      </c>
      <c r="F50" s="20">
        <v>0</v>
      </c>
      <c r="G50" s="20">
        <v>0</v>
      </c>
      <c r="H50" s="20">
        <v>0.7267806</v>
      </c>
    </row>
    <row r="51" spans="1:8" ht="31.2" x14ac:dyDescent="0.3">
      <c r="A51" s="6">
        <v>6</v>
      </c>
      <c r="B51" s="6" t="s">
        <v>49</v>
      </c>
      <c r="C51" s="7" t="s">
        <v>27</v>
      </c>
      <c r="D51" s="20">
        <v>0</v>
      </c>
      <c r="E51" s="20">
        <v>0</v>
      </c>
      <c r="F51" s="20">
        <v>0</v>
      </c>
      <c r="G51" s="20">
        <v>261.10591189381</v>
      </c>
      <c r="H51" s="20">
        <v>261.10591189381</v>
      </c>
    </row>
    <row r="52" spans="1:8" ht="31.2" x14ac:dyDescent="0.3">
      <c r="A52" s="6">
        <v>7</v>
      </c>
      <c r="B52" s="6" t="s">
        <v>47</v>
      </c>
      <c r="C52" s="7" t="s">
        <v>50</v>
      </c>
      <c r="D52" s="20">
        <v>292.36659707876998</v>
      </c>
      <c r="E52" s="20">
        <v>5.0824536301896002</v>
      </c>
      <c r="F52" s="20">
        <v>0</v>
      </c>
      <c r="G52" s="20">
        <v>0</v>
      </c>
      <c r="H52" s="20">
        <v>297.44905070895999</v>
      </c>
    </row>
    <row r="53" spans="1:8" x14ac:dyDescent="0.3">
      <c r="A53" s="6">
        <v>8</v>
      </c>
      <c r="B53" s="6" t="s">
        <v>51</v>
      </c>
      <c r="C53" s="7" t="s">
        <v>52</v>
      </c>
      <c r="D53" s="20">
        <v>0</v>
      </c>
      <c r="E53" s="20">
        <v>0</v>
      </c>
      <c r="F53" s="20">
        <v>0</v>
      </c>
      <c r="G53" s="20">
        <v>247.30438315648999</v>
      </c>
      <c r="H53" s="20">
        <v>247.30438315648999</v>
      </c>
    </row>
    <row r="54" spans="1:8" x14ac:dyDescent="0.3">
      <c r="A54" s="6">
        <v>9</v>
      </c>
      <c r="B54" s="6"/>
      <c r="C54" s="7" t="s">
        <v>53</v>
      </c>
      <c r="D54" s="20">
        <v>0</v>
      </c>
      <c r="E54" s="20">
        <v>0</v>
      </c>
      <c r="F54" s="20">
        <v>0</v>
      </c>
      <c r="G54" s="20">
        <v>86.101144497039996</v>
      </c>
      <c r="H54" s="20">
        <v>86.101144497039996</v>
      </c>
    </row>
    <row r="55" spans="1:8" x14ac:dyDescent="0.3">
      <c r="A55" s="6">
        <v>10</v>
      </c>
      <c r="B55" s="6"/>
      <c r="C55" s="7" t="s">
        <v>54</v>
      </c>
      <c r="D55" s="20">
        <v>0</v>
      </c>
      <c r="E55" s="20">
        <v>0</v>
      </c>
      <c r="F55" s="20">
        <v>0</v>
      </c>
      <c r="G55" s="20">
        <v>60.110815913221003</v>
      </c>
      <c r="H55" s="20">
        <v>60.110815913221003</v>
      </c>
    </row>
    <row r="56" spans="1:8" x14ac:dyDescent="0.3">
      <c r="A56" s="6"/>
      <c r="B56" s="9"/>
      <c r="C56" s="9" t="s">
        <v>55</v>
      </c>
      <c r="D56" s="20">
        <v>293.09337767877003</v>
      </c>
      <c r="E56" s="20">
        <v>5.0824536301896002</v>
      </c>
      <c r="F56" s="20">
        <v>0</v>
      </c>
      <c r="G56" s="20">
        <v>654.62225546056004</v>
      </c>
      <c r="H56" s="20">
        <v>952.79808676951995</v>
      </c>
    </row>
    <row r="57" spans="1:8" x14ac:dyDescent="0.3">
      <c r="A57" s="6"/>
      <c r="B57" s="9"/>
      <c r="C57" s="9" t="s">
        <v>56</v>
      </c>
      <c r="D57" s="20">
        <v>11522.724706367</v>
      </c>
      <c r="E57" s="20">
        <v>199.81247777538999</v>
      </c>
      <c r="F57" s="20">
        <v>0</v>
      </c>
      <c r="G57" s="20">
        <v>654.62225546056004</v>
      </c>
      <c r="H57" s="20">
        <v>12377.159439603</v>
      </c>
    </row>
    <row r="58" spans="1:8" ht="31.5" customHeight="1" x14ac:dyDescent="0.3">
      <c r="A58" s="6"/>
      <c r="B58" s="9"/>
      <c r="C58" s="9" t="s">
        <v>57</v>
      </c>
      <c r="D58" s="20"/>
      <c r="E58" s="20"/>
      <c r="F58" s="20"/>
      <c r="G58" s="20"/>
      <c r="H58" s="20"/>
    </row>
    <row r="59" spans="1:8" x14ac:dyDescent="0.3">
      <c r="A59" s="6"/>
      <c r="B59" s="6"/>
      <c r="C59" s="7"/>
      <c r="D59" s="20"/>
      <c r="E59" s="20"/>
      <c r="F59" s="20"/>
      <c r="G59" s="20"/>
      <c r="H59" s="20">
        <f>SUM(D59:G59)</f>
        <v>0</v>
      </c>
    </row>
    <row r="60" spans="1:8" x14ac:dyDescent="0.3">
      <c r="A60" s="6"/>
      <c r="B60" s="9"/>
      <c r="C60" s="9" t="s">
        <v>58</v>
      </c>
      <c r="D60" s="20">
        <f>SUM(D59:D59)</f>
        <v>0</v>
      </c>
      <c r="E60" s="20">
        <f>SUM(E59:E59)</f>
        <v>0</v>
      </c>
      <c r="F60" s="20">
        <f>SUM(F59:F59)</f>
        <v>0</v>
      </c>
      <c r="G60" s="20">
        <f>SUM(G59:G59)</f>
        <v>0</v>
      </c>
      <c r="H60" s="20">
        <f>SUM(D60:G60)</f>
        <v>0</v>
      </c>
    </row>
    <row r="61" spans="1:8" x14ac:dyDescent="0.3">
      <c r="A61" s="6"/>
      <c r="B61" s="9"/>
      <c r="C61" s="9" t="s">
        <v>59</v>
      </c>
      <c r="D61" s="20">
        <v>11522.724706367</v>
      </c>
      <c r="E61" s="20">
        <v>199.81247777538999</v>
      </c>
      <c r="F61" s="20">
        <v>0</v>
      </c>
      <c r="G61" s="20">
        <v>654.62225546056004</v>
      </c>
      <c r="H61" s="20">
        <v>12377.159439603</v>
      </c>
    </row>
    <row r="62" spans="1:8" ht="157.5" customHeight="1" x14ac:dyDescent="0.3">
      <c r="A62" s="6"/>
      <c r="B62" s="9"/>
      <c r="C62" s="9" t="s">
        <v>60</v>
      </c>
      <c r="D62" s="20"/>
      <c r="E62" s="20"/>
      <c r="F62" s="20"/>
      <c r="G62" s="20"/>
      <c r="H62" s="20"/>
    </row>
    <row r="63" spans="1:8" x14ac:dyDescent="0.3">
      <c r="A63" s="6">
        <v>11</v>
      </c>
      <c r="B63" s="6" t="s">
        <v>61</v>
      </c>
      <c r="C63" s="7" t="s">
        <v>62</v>
      </c>
      <c r="D63" s="20">
        <v>0</v>
      </c>
      <c r="E63" s="20">
        <v>0</v>
      </c>
      <c r="F63" s="20">
        <v>0</v>
      </c>
      <c r="G63" s="20">
        <v>9.0673615379447003</v>
      </c>
      <c r="H63" s="20">
        <v>9.0673615379447003</v>
      </c>
    </row>
    <row r="64" spans="1:8" x14ac:dyDescent="0.3">
      <c r="A64" s="6">
        <v>12</v>
      </c>
      <c r="B64" s="6" t="s">
        <v>75</v>
      </c>
      <c r="C64" s="7" t="s">
        <v>76</v>
      </c>
      <c r="D64" s="20">
        <v>0</v>
      </c>
      <c r="E64" s="20">
        <v>0</v>
      </c>
      <c r="F64" s="20">
        <v>0</v>
      </c>
      <c r="G64" s="20">
        <v>1040.6656366367999</v>
      </c>
      <c r="H64" s="20">
        <v>1040.6656366367999</v>
      </c>
    </row>
    <row r="65" spans="1:8" x14ac:dyDescent="0.3">
      <c r="A65" s="6"/>
      <c r="B65" s="9"/>
      <c r="C65" s="9" t="s">
        <v>74</v>
      </c>
      <c r="D65" s="20">
        <v>0</v>
      </c>
      <c r="E65" s="20">
        <v>0</v>
      </c>
      <c r="F65" s="20">
        <v>0</v>
      </c>
      <c r="G65" s="20">
        <v>1049.7329981748001</v>
      </c>
      <c r="H65" s="20">
        <v>1049.7329981748001</v>
      </c>
    </row>
    <row r="66" spans="1:8" x14ac:dyDescent="0.3">
      <c r="A66" s="6"/>
      <c r="B66" s="9"/>
      <c r="C66" s="9" t="s">
        <v>73</v>
      </c>
      <c r="D66" s="20">
        <v>11522.724706367</v>
      </c>
      <c r="E66" s="20">
        <v>199.81247777538999</v>
      </c>
      <c r="F66" s="20">
        <v>0</v>
      </c>
      <c r="G66" s="20">
        <v>1704.3552536353</v>
      </c>
      <c r="H66" s="20">
        <v>13426.892437778</v>
      </c>
    </row>
    <row r="67" spans="1:8" x14ac:dyDescent="0.3">
      <c r="A67" s="6"/>
      <c r="B67" s="9"/>
      <c r="C67" s="9" t="s">
        <v>72</v>
      </c>
      <c r="D67" s="20"/>
      <c r="E67" s="20"/>
      <c r="F67" s="20"/>
      <c r="G67" s="20"/>
      <c r="H67" s="20"/>
    </row>
    <row r="68" spans="1:8" ht="47.25" customHeight="1" x14ac:dyDescent="0.3">
      <c r="A68" s="6">
        <v>13</v>
      </c>
      <c r="B68" s="6" t="s">
        <v>71</v>
      </c>
      <c r="C68" s="7" t="s">
        <v>70</v>
      </c>
      <c r="D68" s="20">
        <f>D66 * 3%</f>
        <v>345.68174119101002</v>
      </c>
      <c r="E68" s="20">
        <f>E66 * 3%</f>
        <v>5.9943743332616997</v>
      </c>
      <c r="F68" s="20">
        <f>F66 * 3%</f>
        <v>0</v>
      </c>
      <c r="G68" s="20">
        <f>G66 * 3%</f>
        <v>51.130657609059</v>
      </c>
      <c r="H68" s="20">
        <f>SUM(D68:G68)</f>
        <v>402.80677313333069</v>
      </c>
    </row>
    <row r="69" spans="1:8" x14ac:dyDescent="0.3">
      <c r="A69" s="6"/>
      <c r="B69" s="9"/>
      <c r="C69" s="9" t="s">
        <v>69</v>
      </c>
      <c r="D69" s="20">
        <f>D68</f>
        <v>345.68174119101002</v>
      </c>
      <c r="E69" s="20">
        <f>E68</f>
        <v>5.9943743332616997</v>
      </c>
      <c r="F69" s="20">
        <f>F68</f>
        <v>0</v>
      </c>
      <c r="G69" s="20">
        <f>G68</f>
        <v>51.130657609059</v>
      </c>
      <c r="H69" s="20">
        <f>SUM(D69:G69)</f>
        <v>402.80677313333069</v>
      </c>
    </row>
    <row r="70" spans="1:8" x14ac:dyDescent="0.3">
      <c r="A70" s="6"/>
      <c r="B70" s="9"/>
      <c r="C70" s="9" t="s">
        <v>68</v>
      </c>
      <c r="D70" s="20">
        <f>D69 + D66</f>
        <v>11868.406447558011</v>
      </c>
      <c r="E70" s="20">
        <f>E69 + E66</f>
        <v>205.8068521086517</v>
      </c>
      <c r="F70" s="20">
        <f>F69 + F66</f>
        <v>0</v>
      </c>
      <c r="G70" s="20">
        <f>G69 + G66</f>
        <v>1755.4859112443589</v>
      </c>
      <c r="H70" s="20">
        <f>SUM(D70:G70)</f>
        <v>13829.699210911022</v>
      </c>
    </row>
    <row r="71" spans="1:8" x14ac:dyDescent="0.3">
      <c r="A71" s="6"/>
      <c r="B71" s="9"/>
      <c r="C71" s="9" t="s">
        <v>67</v>
      </c>
      <c r="D71" s="20"/>
      <c r="E71" s="20"/>
      <c r="F71" s="20"/>
      <c r="G71" s="20"/>
      <c r="H71" s="20"/>
    </row>
    <row r="72" spans="1:8" x14ac:dyDescent="0.3">
      <c r="A72" s="6">
        <v>14</v>
      </c>
      <c r="B72" s="6" t="s">
        <v>66</v>
      </c>
      <c r="C72" s="7" t="s">
        <v>65</v>
      </c>
      <c r="D72" s="20">
        <f>D70 * 20%</f>
        <v>2373.6812895116022</v>
      </c>
      <c r="E72" s="20">
        <f>E70 * 20%</f>
        <v>41.161370421730339</v>
      </c>
      <c r="F72" s="20">
        <f>F70 * 20%</f>
        <v>0</v>
      </c>
      <c r="G72" s="20">
        <f>G70 * 20%</f>
        <v>351.09718224887183</v>
      </c>
      <c r="H72" s="20">
        <f>SUM(D72:G72)</f>
        <v>2765.9398421822043</v>
      </c>
    </row>
    <row r="73" spans="1:8" x14ac:dyDescent="0.3">
      <c r="A73" s="6"/>
      <c r="B73" s="9"/>
      <c r="C73" s="9" t="s">
        <v>64</v>
      </c>
      <c r="D73" s="20">
        <f>D72</f>
        <v>2373.6812895116022</v>
      </c>
      <c r="E73" s="20">
        <f>E72</f>
        <v>41.161370421730339</v>
      </c>
      <c r="F73" s="20">
        <f>F72</f>
        <v>0</v>
      </c>
      <c r="G73" s="20">
        <f>G72</f>
        <v>351.09718224887183</v>
      </c>
      <c r="H73" s="20">
        <f>SUM(D73:G73)</f>
        <v>2765.9398421822043</v>
      </c>
    </row>
    <row r="74" spans="1:8" x14ac:dyDescent="0.3">
      <c r="A74" s="6"/>
      <c r="B74" s="9"/>
      <c r="C74" s="9" t="s">
        <v>63</v>
      </c>
      <c r="D74" s="20">
        <f>D73 + D70</f>
        <v>14242.087737069613</v>
      </c>
      <c r="E74" s="20">
        <f>E73 + E70</f>
        <v>246.96822253038204</v>
      </c>
      <c r="F74" s="20">
        <f>F73 + F70</f>
        <v>0</v>
      </c>
      <c r="G74" s="20">
        <f>G73 + G70</f>
        <v>2106.583093493231</v>
      </c>
      <c r="H74" s="20">
        <f>SUM(D74:G74)</f>
        <v>16595.639053093226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126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81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82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84</v>
      </c>
      <c r="D13" s="19">
        <v>27.3</v>
      </c>
      <c r="E13" s="19">
        <v>0</v>
      </c>
      <c r="F13" s="19">
        <v>0</v>
      </c>
      <c r="G13" s="19">
        <v>0</v>
      </c>
      <c r="H13" s="19">
        <v>27.3</v>
      </c>
      <c r="J13" s="5"/>
    </row>
    <row r="14" spans="1:14" x14ac:dyDescent="0.3">
      <c r="A14" s="6"/>
      <c r="B14" s="9"/>
      <c r="C14" s="9" t="s">
        <v>85</v>
      </c>
      <c r="D14" s="19">
        <v>27.3</v>
      </c>
      <c r="E14" s="19">
        <v>0</v>
      </c>
      <c r="F14" s="19">
        <v>0</v>
      </c>
      <c r="G14" s="19">
        <v>0</v>
      </c>
      <c r="H14" s="19">
        <v>27.3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126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87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82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87</v>
      </c>
      <c r="D13" s="19">
        <v>0</v>
      </c>
      <c r="E13" s="19">
        <v>0</v>
      </c>
      <c r="F13" s="19">
        <v>0</v>
      </c>
      <c r="G13" s="19">
        <v>9.0695652173913004</v>
      </c>
      <c r="H13" s="19">
        <v>9.0695652173913004</v>
      </c>
      <c r="J13" s="5"/>
    </row>
    <row r="14" spans="1:14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9.0695652173913004</v>
      </c>
      <c r="H14" s="19">
        <v>9.0695652173913004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tabSelected="1"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126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82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91</v>
      </c>
      <c r="D13" s="19">
        <v>626.64793301300995</v>
      </c>
      <c r="E13" s="19">
        <v>408.26730569596998</v>
      </c>
      <c r="F13" s="19">
        <v>0</v>
      </c>
      <c r="G13" s="19">
        <v>0</v>
      </c>
      <c r="H13" s="19">
        <v>1034.9152387090001</v>
      </c>
      <c r="J13" s="5"/>
    </row>
    <row r="14" spans="1:14" x14ac:dyDescent="0.3">
      <c r="A14" s="6"/>
      <c r="B14" s="9"/>
      <c r="C14" s="9" t="s">
        <v>85</v>
      </c>
      <c r="D14" s="19">
        <v>626.64793301300995</v>
      </c>
      <c r="E14" s="19">
        <v>408.26730569596998</v>
      </c>
      <c r="F14" s="19">
        <v>0</v>
      </c>
      <c r="G14" s="19">
        <v>0</v>
      </c>
      <c r="H14" s="19">
        <v>1034.9152387090001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126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80</v>
      </c>
      <c r="C7" s="29" t="s">
        <v>93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82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94</v>
      </c>
      <c r="C13" s="25" t="s">
        <v>95</v>
      </c>
      <c r="D13" s="19">
        <v>0</v>
      </c>
      <c r="E13" s="19">
        <v>0</v>
      </c>
      <c r="F13" s="19">
        <v>0</v>
      </c>
      <c r="G13" s="19">
        <v>249.68956572211999</v>
      </c>
      <c r="H13" s="19">
        <v>249.68956572211999</v>
      </c>
      <c r="J13" s="5"/>
    </row>
    <row r="14" spans="1:14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249.68956572211999</v>
      </c>
      <c r="H14" s="19">
        <v>249.68956572211999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77</v>
      </c>
    </row>
    <row r="2" spans="1:14" ht="45.75" customHeight="1" x14ac:dyDescent="0.3">
      <c r="A2" s="1"/>
      <c r="B2" s="1" t="s">
        <v>78</v>
      </c>
      <c r="C2" s="85" t="s">
        <v>126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80</v>
      </c>
      <c r="C7" s="29" t="s">
        <v>87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82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87</v>
      </c>
      <c r="D13" s="19">
        <v>0</v>
      </c>
      <c r="E13" s="19">
        <v>0</v>
      </c>
      <c r="F13" s="19">
        <v>0</v>
      </c>
      <c r="G13" s="19">
        <v>1040.6656366367999</v>
      </c>
      <c r="H13" s="19">
        <v>1040.6656366367999</v>
      </c>
      <c r="J13" s="5"/>
    </row>
    <row r="14" spans="1:14" x14ac:dyDescent="0.3">
      <c r="A14" s="6"/>
      <c r="B14" s="9"/>
      <c r="C14" s="9" t="s">
        <v>85</v>
      </c>
      <c r="D14" s="19">
        <v>0</v>
      </c>
      <c r="E14" s="19">
        <v>0</v>
      </c>
      <c r="F14" s="19">
        <v>0</v>
      </c>
      <c r="G14" s="19">
        <v>1040.6656366367999</v>
      </c>
      <c r="H14" s="19">
        <v>1040.6656366367999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5"/>
  <sheetViews>
    <sheetView topLeftCell="C1" zoomScale="75" zoomScaleNormal="87" workbookViewId="0">
      <selection activeCell="H4" sqref="H4"/>
    </sheetView>
  </sheetViews>
  <sheetFormatPr defaultColWidth="8.88671875" defaultRowHeight="18" x14ac:dyDescent="0.3"/>
  <cols>
    <col min="1" max="1" width="18" style="70" customWidth="1"/>
    <col min="2" max="2" width="92.6640625" style="68" customWidth="1"/>
    <col min="3" max="3" width="30" style="68" customWidth="1"/>
    <col min="4" max="4" width="15.6640625" style="69" customWidth="1"/>
    <col min="5" max="6" width="14.33203125" style="69" customWidth="1"/>
    <col min="7" max="7" width="20.109375" style="69" customWidth="1"/>
    <col min="8" max="8" width="136.33203125" style="68" customWidth="1"/>
    <col min="10" max="10" width="19.44140625" customWidth="1"/>
  </cols>
  <sheetData>
    <row r="1" spans="1:8" ht="75.900000000000006" customHeight="1" x14ac:dyDescent="0.3">
      <c r="A1" s="76" t="s">
        <v>149</v>
      </c>
      <c r="B1" s="76" t="s">
        <v>148</v>
      </c>
      <c r="C1" s="76" t="s">
        <v>147</v>
      </c>
      <c r="D1" s="76" t="s">
        <v>146</v>
      </c>
      <c r="E1" s="76" t="s">
        <v>145</v>
      </c>
      <c r="F1" s="76" t="s">
        <v>144</v>
      </c>
      <c r="G1" s="76" t="s">
        <v>143</v>
      </c>
      <c r="H1" s="76" t="s">
        <v>142</v>
      </c>
    </row>
    <row r="2" spans="1:8" x14ac:dyDescent="0.3">
      <c r="A2" s="76">
        <v>1</v>
      </c>
      <c r="B2" s="76">
        <v>2</v>
      </c>
      <c r="C2" s="76">
        <v>3</v>
      </c>
      <c r="D2" s="76">
        <v>4</v>
      </c>
      <c r="E2" s="76">
        <v>5</v>
      </c>
      <c r="F2" s="76">
        <v>6</v>
      </c>
      <c r="G2" s="76">
        <v>7</v>
      </c>
      <c r="H2" s="76">
        <v>8</v>
      </c>
    </row>
    <row r="3" spans="1:8" ht="24.6" x14ac:dyDescent="0.3">
      <c r="A3" s="94" t="s">
        <v>81</v>
      </c>
      <c r="B3" s="95"/>
      <c r="C3" s="80"/>
      <c r="D3" s="78">
        <v>27.3</v>
      </c>
      <c r="E3" s="74"/>
      <c r="F3" s="74"/>
      <c r="G3" s="74"/>
      <c r="H3" s="79"/>
    </row>
    <row r="4" spans="1:8" x14ac:dyDescent="0.3">
      <c r="A4" s="93" t="s">
        <v>141</v>
      </c>
      <c r="B4" s="77" t="s">
        <v>132</v>
      </c>
      <c r="C4" s="80"/>
      <c r="D4" s="78">
        <v>27.3</v>
      </c>
      <c r="E4" s="74"/>
      <c r="F4" s="74"/>
      <c r="G4" s="74"/>
      <c r="H4" s="79"/>
    </row>
    <row r="5" spans="1:8" x14ac:dyDescent="0.3">
      <c r="A5" s="93"/>
      <c r="B5" s="77" t="s">
        <v>131</v>
      </c>
      <c r="C5" s="76"/>
      <c r="D5" s="78">
        <v>0</v>
      </c>
      <c r="E5" s="74"/>
      <c r="F5" s="74"/>
      <c r="G5" s="74"/>
      <c r="H5" s="73"/>
    </row>
    <row r="6" spans="1:8" x14ac:dyDescent="0.3">
      <c r="A6" s="96"/>
      <c r="B6" s="77" t="s">
        <v>130</v>
      </c>
      <c r="C6" s="76"/>
      <c r="D6" s="78">
        <v>0</v>
      </c>
      <c r="E6" s="74"/>
      <c r="F6" s="74"/>
      <c r="G6" s="74"/>
      <c r="H6" s="73"/>
    </row>
    <row r="7" spans="1:8" x14ac:dyDescent="0.3">
      <c r="A7" s="96"/>
      <c r="B7" s="77" t="s">
        <v>129</v>
      </c>
      <c r="C7" s="76"/>
      <c r="D7" s="78">
        <v>0</v>
      </c>
      <c r="E7" s="74"/>
      <c r="F7" s="74"/>
      <c r="G7" s="74"/>
      <c r="H7" s="73"/>
    </row>
    <row r="8" spans="1:8" x14ac:dyDescent="0.3">
      <c r="A8" s="97" t="s">
        <v>84</v>
      </c>
      <c r="B8" s="98"/>
      <c r="C8" s="93" t="s">
        <v>139</v>
      </c>
      <c r="D8" s="75">
        <v>27.3</v>
      </c>
      <c r="E8" s="74">
        <v>6.9999999999999999E-4</v>
      </c>
      <c r="F8" s="74" t="s">
        <v>138</v>
      </c>
      <c r="G8" s="75">
        <v>39000</v>
      </c>
      <c r="H8" s="73"/>
    </row>
    <row r="9" spans="1:8" x14ac:dyDescent="0.3">
      <c r="A9" s="92">
        <v>1</v>
      </c>
      <c r="B9" s="77" t="s">
        <v>132</v>
      </c>
      <c r="C9" s="93"/>
      <c r="D9" s="75">
        <v>27.3</v>
      </c>
      <c r="E9" s="74"/>
      <c r="F9" s="74"/>
      <c r="G9" s="74"/>
      <c r="H9" s="96" t="s">
        <v>137</v>
      </c>
    </row>
    <row r="10" spans="1:8" x14ac:dyDescent="0.3">
      <c r="A10" s="93"/>
      <c r="B10" s="77" t="s">
        <v>131</v>
      </c>
      <c r="C10" s="93"/>
      <c r="D10" s="75">
        <v>0</v>
      </c>
      <c r="E10" s="74"/>
      <c r="F10" s="74"/>
      <c r="G10" s="74"/>
      <c r="H10" s="96"/>
    </row>
    <row r="11" spans="1:8" x14ac:dyDescent="0.3">
      <c r="A11" s="93"/>
      <c r="B11" s="77" t="s">
        <v>130</v>
      </c>
      <c r="C11" s="93"/>
      <c r="D11" s="75">
        <v>0</v>
      </c>
      <c r="E11" s="74"/>
      <c r="F11" s="74"/>
      <c r="G11" s="74"/>
      <c r="H11" s="96"/>
    </row>
    <row r="12" spans="1:8" x14ac:dyDescent="0.3">
      <c r="A12" s="93"/>
      <c r="B12" s="77" t="s">
        <v>129</v>
      </c>
      <c r="C12" s="93"/>
      <c r="D12" s="75">
        <v>0</v>
      </c>
      <c r="E12" s="74"/>
      <c r="F12" s="74"/>
      <c r="G12" s="74"/>
      <c r="H12" s="96"/>
    </row>
    <row r="13" spans="1:8" ht="24.6" x14ac:dyDescent="0.3">
      <c r="A13" s="99" t="s">
        <v>87</v>
      </c>
      <c r="B13" s="95"/>
      <c r="C13" s="76"/>
      <c r="D13" s="78">
        <v>1049.7352018542001</v>
      </c>
      <c r="E13" s="74"/>
      <c r="F13" s="74"/>
      <c r="G13" s="74"/>
      <c r="H13" s="73"/>
    </row>
    <row r="14" spans="1:8" x14ac:dyDescent="0.3">
      <c r="A14" s="93" t="s">
        <v>140</v>
      </c>
      <c r="B14" s="77" t="s">
        <v>132</v>
      </c>
      <c r="C14" s="76"/>
      <c r="D14" s="78">
        <v>0</v>
      </c>
      <c r="E14" s="74"/>
      <c r="F14" s="74"/>
      <c r="G14" s="74"/>
      <c r="H14" s="73"/>
    </row>
    <row r="15" spans="1:8" x14ac:dyDescent="0.3">
      <c r="A15" s="93"/>
      <c r="B15" s="77" t="s">
        <v>131</v>
      </c>
      <c r="C15" s="76"/>
      <c r="D15" s="78">
        <v>0</v>
      </c>
      <c r="E15" s="74"/>
      <c r="F15" s="74"/>
      <c r="G15" s="74"/>
      <c r="H15" s="73"/>
    </row>
    <row r="16" spans="1:8" x14ac:dyDescent="0.3">
      <c r="A16" s="93"/>
      <c r="B16" s="77" t="s">
        <v>130</v>
      </c>
      <c r="C16" s="76"/>
      <c r="D16" s="78">
        <v>0</v>
      </c>
      <c r="E16" s="74"/>
      <c r="F16" s="74"/>
      <c r="G16" s="74"/>
      <c r="H16" s="73"/>
    </row>
    <row r="17" spans="1:8" x14ac:dyDescent="0.3">
      <c r="A17" s="93"/>
      <c r="B17" s="77" t="s">
        <v>129</v>
      </c>
      <c r="C17" s="76"/>
      <c r="D17" s="78">
        <v>9.0695652173913004</v>
      </c>
      <c r="E17" s="74"/>
      <c r="F17" s="74"/>
      <c r="G17" s="74"/>
      <c r="H17" s="73"/>
    </row>
    <row r="18" spans="1:8" x14ac:dyDescent="0.3">
      <c r="A18" s="97" t="s">
        <v>87</v>
      </c>
      <c r="B18" s="98"/>
      <c r="C18" s="93" t="s">
        <v>139</v>
      </c>
      <c r="D18" s="75">
        <v>9.0695652173913004</v>
      </c>
      <c r="E18" s="74">
        <v>6.9999999999999999E-4</v>
      </c>
      <c r="F18" s="74" t="s">
        <v>138</v>
      </c>
      <c r="G18" s="75">
        <v>12956.521739129999</v>
      </c>
      <c r="H18" s="73"/>
    </row>
    <row r="19" spans="1:8" x14ac:dyDescent="0.3">
      <c r="A19" s="92">
        <v>1</v>
      </c>
      <c r="B19" s="77" t="s">
        <v>132</v>
      </c>
      <c r="C19" s="93"/>
      <c r="D19" s="75">
        <v>0</v>
      </c>
      <c r="E19" s="74"/>
      <c r="F19" s="74"/>
      <c r="G19" s="74"/>
      <c r="H19" s="96" t="s">
        <v>137</v>
      </c>
    </row>
    <row r="20" spans="1:8" x14ac:dyDescent="0.3">
      <c r="A20" s="93"/>
      <c r="B20" s="77" t="s">
        <v>131</v>
      </c>
      <c r="C20" s="93"/>
      <c r="D20" s="75">
        <v>0</v>
      </c>
      <c r="E20" s="74"/>
      <c r="F20" s="74"/>
      <c r="G20" s="74"/>
      <c r="H20" s="96"/>
    </row>
    <row r="21" spans="1:8" x14ac:dyDescent="0.3">
      <c r="A21" s="93"/>
      <c r="B21" s="77" t="s">
        <v>130</v>
      </c>
      <c r="C21" s="93"/>
      <c r="D21" s="75">
        <v>0</v>
      </c>
      <c r="E21" s="74"/>
      <c r="F21" s="74"/>
      <c r="G21" s="74"/>
      <c r="H21" s="96"/>
    </row>
    <row r="22" spans="1:8" x14ac:dyDescent="0.3">
      <c r="A22" s="93"/>
      <c r="B22" s="77" t="s">
        <v>129</v>
      </c>
      <c r="C22" s="93"/>
      <c r="D22" s="75">
        <v>9.0695652173913004</v>
      </c>
      <c r="E22" s="74"/>
      <c r="F22" s="74"/>
      <c r="G22" s="74"/>
      <c r="H22" s="96"/>
    </row>
    <row r="23" spans="1:8" x14ac:dyDescent="0.3">
      <c r="A23" s="93" t="s">
        <v>136</v>
      </c>
      <c r="B23" s="77" t="s">
        <v>132</v>
      </c>
      <c r="C23" s="76"/>
      <c r="D23" s="78">
        <v>0</v>
      </c>
      <c r="E23" s="74"/>
      <c r="F23" s="74"/>
      <c r="G23" s="74"/>
      <c r="H23" s="73"/>
    </row>
    <row r="24" spans="1:8" x14ac:dyDescent="0.3">
      <c r="A24" s="93"/>
      <c r="B24" s="77" t="s">
        <v>131</v>
      </c>
      <c r="C24" s="76"/>
      <c r="D24" s="78">
        <v>0</v>
      </c>
      <c r="E24" s="74"/>
      <c r="F24" s="74"/>
      <c r="G24" s="74"/>
      <c r="H24" s="73"/>
    </row>
    <row r="25" spans="1:8" x14ac:dyDescent="0.3">
      <c r="A25" s="93"/>
      <c r="B25" s="77" t="s">
        <v>130</v>
      </c>
      <c r="C25" s="76"/>
      <c r="D25" s="78">
        <v>0</v>
      </c>
      <c r="E25" s="74"/>
      <c r="F25" s="74"/>
      <c r="G25" s="74"/>
      <c r="H25" s="73"/>
    </row>
    <row r="26" spans="1:8" x14ac:dyDescent="0.3">
      <c r="A26" s="93"/>
      <c r="B26" s="77" t="s">
        <v>129</v>
      </c>
      <c r="C26" s="76"/>
      <c r="D26" s="78">
        <v>1049.7352018542001</v>
      </c>
      <c r="E26" s="74"/>
      <c r="F26" s="74"/>
      <c r="G26" s="74"/>
      <c r="H26" s="73"/>
    </row>
    <row r="27" spans="1:8" x14ac:dyDescent="0.3">
      <c r="A27" s="97" t="s">
        <v>87</v>
      </c>
      <c r="B27" s="98"/>
      <c r="C27" s="93" t="s">
        <v>133</v>
      </c>
      <c r="D27" s="75">
        <v>1040.6656366367999</v>
      </c>
      <c r="E27" s="74">
        <v>1.4</v>
      </c>
      <c r="F27" s="74" t="s">
        <v>107</v>
      </c>
      <c r="G27" s="75">
        <v>743.33259759773</v>
      </c>
      <c r="H27" s="73"/>
    </row>
    <row r="28" spans="1:8" x14ac:dyDescent="0.3">
      <c r="A28" s="92">
        <v>1</v>
      </c>
      <c r="B28" s="77" t="s">
        <v>132</v>
      </c>
      <c r="C28" s="93"/>
      <c r="D28" s="75">
        <v>0</v>
      </c>
      <c r="E28" s="74"/>
      <c r="F28" s="74"/>
      <c r="G28" s="74"/>
      <c r="H28" s="96" t="s">
        <v>27</v>
      </c>
    </row>
    <row r="29" spans="1:8" x14ac:dyDescent="0.3">
      <c r="A29" s="93"/>
      <c r="B29" s="77" t="s">
        <v>131</v>
      </c>
      <c r="C29" s="93"/>
      <c r="D29" s="75">
        <v>0</v>
      </c>
      <c r="E29" s="74"/>
      <c r="F29" s="74"/>
      <c r="G29" s="74"/>
      <c r="H29" s="96"/>
    </row>
    <row r="30" spans="1:8" x14ac:dyDescent="0.3">
      <c r="A30" s="93"/>
      <c r="B30" s="77" t="s">
        <v>130</v>
      </c>
      <c r="C30" s="93"/>
      <c r="D30" s="75">
        <v>0</v>
      </c>
      <c r="E30" s="74"/>
      <c r="F30" s="74"/>
      <c r="G30" s="74"/>
      <c r="H30" s="96"/>
    </row>
    <row r="31" spans="1:8" x14ac:dyDescent="0.3">
      <c r="A31" s="93"/>
      <c r="B31" s="77" t="s">
        <v>129</v>
      </c>
      <c r="C31" s="93"/>
      <c r="D31" s="75">
        <v>1040.6656366367999</v>
      </c>
      <c r="E31" s="74"/>
      <c r="F31" s="74"/>
      <c r="G31" s="74"/>
      <c r="H31" s="96"/>
    </row>
    <row r="32" spans="1:8" ht="24.6" x14ac:dyDescent="0.3">
      <c r="A32" s="99" t="s">
        <v>27</v>
      </c>
      <c r="B32" s="95"/>
      <c r="C32" s="76"/>
      <c r="D32" s="78">
        <v>1034.9152387090001</v>
      </c>
      <c r="E32" s="74"/>
      <c r="F32" s="74"/>
      <c r="G32" s="74"/>
      <c r="H32" s="73"/>
    </row>
    <row r="33" spans="1:8" x14ac:dyDescent="0.3">
      <c r="A33" s="93" t="s">
        <v>135</v>
      </c>
      <c r="B33" s="77" t="s">
        <v>132</v>
      </c>
      <c r="C33" s="76"/>
      <c r="D33" s="78">
        <v>626.64793301300995</v>
      </c>
      <c r="E33" s="74"/>
      <c r="F33" s="74"/>
      <c r="G33" s="74"/>
      <c r="H33" s="73"/>
    </row>
    <row r="34" spans="1:8" x14ac:dyDescent="0.3">
      <c r="A34" s="93"/>
      <c r="B34" s="77" t="s">
        <v>131</v>
      </c>
      <c r="C34" s="76"/>
      <c r="D34" s="78">
        <v>408.26730569596998</v>
      </c>
      <c r="E34" s="74"/>
      <c r="F34" s="74"/>
      <c r="G34" s="74"/>
      <c r="H34" s="73"/>
    </row>
    <row r="35" spans="1:8" x14ac:dyDescent="0.3">
      <c r="A35" s="93"/>
      <c r="B35" s="77" t="s">
        <v>130</v>
      </c>
      <c r="C35" s="76"/>
      <c r="D35" s="78">
        <v>0</v>
      </c>
      <c r="E35" s="74"/>
      <c r="F35" s="74"/>
      <c r="G35" s="74"/>
      <c r="H35" s="73"/>
    </row>
    <row r="36" spans="1:8" x14ac:dyDescent="0.3">
      <c r="A36" s="93"/>
      <c r="B36" s="77" t="s">
        <v>129</v>
      </c>
      <c r="C36" s="76"/>
      <c r="D36" s="78">
        <v>0</v>
      </c>
      <c r="E36" s="74"/>
      <c r="F36" s="74"/>
      <c r="G36" s="74"/>
      <c r="H36" s="73"/>
    </row>
    <row r="37" spans="1:8" x14ac:dyDescent="0.3">
      <c r="A37" s="97" t="s">
        <v>91</v>
      </c>
      <c r="B37" s="98"/>
      <c r="C37" s="93" t="s">
        <v>133</v>
      </c>
      <c r="D37" s="75">
        <v>1034.9152387090001</v>
      </c>
      <c r="E37" s="74">
        <v>1.4</v>
      </c>
      <c r="F37" s="74" t="s">
        <v>107</v>
      </c>
      <c r="G37" s="75">
        <v>739.22517050641</v>
      </c>
      <c r="H37" s="73"/>
    </row>
    <row r="38" spans="1:8" x14ac:dyDescent="0.3">
      <c r="A38" s="92">
        <v>1</v>
      </c>
      <c r="B38" s="77" t="s">
        <v>132</v>
      </c>
      <c r="C38" s="93"/>
      <c r="D38" s="75">
        <v>626.64793301300995</v>
      </c>
      <c r="E38" s="74"/>
      <c r="F38" s="74"/>
      <c r="G38" s="74"/>
      <c r="H38" s="96" t="s">
        <v>27</v>
      </c>
    </row>
    <row r="39" spans="1:8" x14ac:dyDescent="0.3">
      <c r="A39" s="93"/>
      <c r="B39" s="77" t="s">
        <v>131</v>
      </c>
      <c r="C39" s="93"/>
      <c r="D39" s="75">
        <v>408.26730569596998</v>
      </c>
      <c r="E39" s="74"/>
      <c r="F39" s="74"/>
      <c r="G39" s="74"/>
      <c r="H39" s="96"/>
    </row>
    <row r="40" spans="1:8" x14ac:dyDescent="0.3">
      <c r="A40" s="93"/>
      <c r="B40" s="77" t="s">
        <v>130</v>
      </c>
      <c r="C40" s="93"/>
      <c r="D40" s="75">
        <v>0</v>
      </c>
      <c r="E40" s="74"/>
      <c r="F40" s="74"/>
      <c r="G40" s="74"/>
      <c r="H40" s="96"/>
    </row>
    <row r="41" spans="1:8" x14ac:dyDescent="0.3">
      <c r="A41" s="93"/>
      <c r="B41" s="77" t="s">
        <v>129</v>
      </c>
      <c r="C41" s="93"/>
      <c r="D41" s="75">
        <v>0</v>
      </c>
      <c r="E41" s="74"/>
      <c r="F41" s="74"/>
      <c r="G41" s="74"/>
      <c r="H41" s="96"/>
    </row>
    <row r="42" spans="1:8" ht="24.6" x14ac:dyDescent="0.3">
      <c r="A42" s="99" t="s">
        <v>93</v>
      </c>
      <c r="B42" s="95"/>
      <c r="C42" s="76"/>
      <c r="D42" s="78">
        <v>249.68956572211999</v>
      </c>
      <c r="E42" s="74"/>
      <c r="F42" s="74"/>
      <c r="G42" s="74"/>
      <c r="H42" s="73"/>
    </row>
    <row r="43" spans="1:8" x14ac:dyDescent="0.3">
      <c r="A43" s="93" t="s">
        <v>134</v>
      </c>
      <c r="B43" s="77" t="s">
        <v>132</v>
      </c>
      <c r="C43" s="76"/>
      <c r="D43" s="78">
        <v>0</v>
      </c>
      <c r="E43" s="74"/>
      <c r="F43" s="74"/>
      <c r="G43" s="74"/>
      <c r="H43" s="73"/>
    </row>
    <row r="44" spans="1:8" x14ac:dyDescent="0.3">
      <c r="A44" s="93"/>
      <c r="B44" s="77" t="s">
        <v>131</v>
      </c>
      <c r="C44" s="76"/>
      <c r="D44" s="78">
        <v>0</v>
      </c>
      <c r="E44" s="74"/>
      <c r="F44" s="74"/>
      <c r="G44" s="74"/>
      <c r="H44" s="73"/>
    </row>
    <row r="45" spans="1:8" x14ac:dyDescent="0.3">
      <c r="A45" s="93"/>
      <c r="B45" s="77" t="s">
        <v>130</v>
      </c>
      <c r="C45" s="76"/>
      <c r="D45" s="78">
        <v>0</v>
      </c>
      <c r="E45" s="74"/>
      <c r="F45" s="74"/>
      <c r="G45" s="74"/>
      <c r="H45" s="73"/>
    </row>
    <row r="46" spans="1:8" x14ac:dyDescent="0.3">
      <c r="A46" s="93"/>
      <c r="B46" s="77" t="s">
        <v>129</v>
      </c>
      <c r="C46" s="76"/>
      <c r="D46" s="78">
        <v>249.68956572211999</v>
      </c>
      <c r="E46" s="74"/>
      <c r="F46" s="74"/>
      <c r="G46" s="74"/>
      <c r="H46" s="73"/>
    </row>
    <row r="47" spans="1:8" x14ac:dyDescent="0.3">
      <c r="A47" s="97" t="s">
        <v>95</v>
      </c>
      <c r="B47" s="98"/>
      <c r="C47" s="93" t="s">
        <v>133</v>
      </c>
      <c r="D47" s="75">
        <v>249.68956572211999</v>
      </c>
      <c r="E47" s="74">
        <v>1.4</v>
      </c>
      <c r="F47" s="74" t="s">
        <v>107</v>
      </c>
      <c r="G47" s="75">
        <v>178.34968980151999</v>
      </c>
      <c r="H47" s="73"/>
    </row>
    <row r="48" spans="1:8" x14ac:dyDescent="0.3">
      <c r="A48" s="92">
        <v>1</v>
      </c>
      <c r="B48" s="77" t="s">
        <v>132</v>
      </c>
      <c r="C48" s="93"/>
      <c r="D48" s="75">
        <v>0</v>
      </c>
      <c r="E48" s="74"/>
      <c r="F48" s="74"/>
      <c r="G48" s="74"/>
      <c r="H48" s="96" t="s">
        <v>27</v>
      </c>
    </row>
    <row r="49" spans="1:8" x14ac:dyDescent="0.3">
      <c r="A49" s="93"/>
      <c r="B49" s="77" t="s">
        <v>131</v>
      </c>
      <c r="C49" s="93"/>
      <c r="D49" s="75">
        <v>0</v>
      </c>
      <c r="E49" s="74"/>
      <c r="F49" s="74"/>
      <c r="G49" s="74"/>
      <c r="H49" s="96"/>
    </row>
    <row r="50" spans="1:8" x14ac:dyDescent="0.3">
      <c r="A50" s="93"/>
      <c r="B50" s="77" t="s">
        <v>130</v>
      </c>
      <c r="C50" s="93"/>
      <c r="D50" s="75">
        <v>0</v>
      </c>
      <c r="E50" s="74"/>
      <c r="F50" s="74"/>
      <c r="G50" s="74"/>
      <c r="H50" s="96"/>
    </row>
    <row r="51" spans="1:8" x14ac:dyDescent="0.3">
      <c r="A51" s="93"/>
      <c r="B51" s="77" t="s">
        <v>129</v>
      </c>
      <c r="C51" s="93"/>
      <c r="D51" s="75">
        <v>249.68956572211999</v>
      </c>
      <c r="E51" s="74"/>
      <c r="F51" s="74"/>
      <c r="G51" s="74"/>
      <c r="H51" s="96"/>
    </row>
    <row r="52" spans="1:8" x14ac:dyDescent="0.3">
      <c r="A52" s="72"/>
      <c r="C52" s="72"/>
      <c r="D52" s="70"/>
      <c r="E52" s="70"/>
      <c r="F52" s="70"/>
      <c r="G52" s="70"/>
      <c r="H52" s="71"/>
    </row>
    <row r="54" spans="1:8" x14ac:dyDescent="0.3">
      <c r="A54" s="100" t="s">
        <v>128</v>
      </c>
      <c r="B54" s="100"/>
      <c r="C54" s="100"/>
      <c r="D54" s="100"/>
      <c r="E54" s="100"/>
      <c r="F54" s="100"/>
      <c r="G54" s="100"/>
      <c r="H54" s="100"/>
    </row>
    <row r="55" spans="1:8" x14ac:dyDescent="0.3">
      <c r="A55" s="100" t="s">
        <v>127</v>
      </c>
      <c r="B55" s="100"/>
      <c r="C55" s="100"/>
      <c r="D55" s="100"/>
      <c r="E55" s="100"/>
      <c r="F55" s="100"/>
      <c r="G55" s="100"/>
      <c r="H55" s="100"/>
    </row>
  </sheetData>
  <mergeCells count="31">
    <mergeCell ref="A54:H54"/>
    <mergeCell ref="A55:H55"/>
    <mergeCell ref="A42:B42"/>
    <mergeCell ref="A43:A46"/>
    <mergeCell ref="A47:B47"/>
    <mergeCell ref="H48:H51"/>
    <mergeCell ref="C47:C51"/>
    <mergeCell ref="A48:A51"/>
    <mergeCell ref="A32:B32"/>
    <mergeCell ref="A33:A36"/>
    <mergeCell ref="A37:B37"/>
    <mergeCell ref="H38:H41"/>
    <mergeCell ref="C37:C41"/>
    <mergeCell ref="A38:A41"/>
    <mergeCell ref="A23:A26"/>
    <mergeCell ref="A27:B27"/>
    <mergeCell ref="H28:H31"/>
    <mergeCell ref="C27:C31"/>
    <mergeCell ref="A28:A31"/>
    <mergeCell ref="A19:A22"/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554687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97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98</v>
      </c>
      <c r="B3" s="6" t="s">
        <v>99</v>
      </c>
      <c r="C3" s="6" t="s">
        <v>100</v>
      </c>
      <c r="D3" s="6" t="s">
        <v>101</v>
      </c>
      <c r="E3" s="6" t="s">
        <v>102</v>
      </c>
      <c r="F3" s="6" t="s">
        <v>103</v>
      </c>
      <c r="G3" s="6" t="s">
        <v>104</v>
      </c>
      <c r="H3" s="6" t="s">
        <v>105</v>
      </c>
    </row>
    <row r="4" spans="1:8" ht="39" customHeight="1" x14ac:dyDescent="0.3">
      <c r="A4" s="25" t="s">
        <v>106</v>
      </c>
      <c r="B4" s="26" t="s">
        <v>107</v>
      </c>
      <c r="C4" s="27">
        <v>4.7997863247863002</v>
      </c>
      <c r="D4" s="27">
        <v>222.07854046447</v>
      </c>
      <c r="E4" s="26">
        <v>10</v>
      </c>
      <c r="F4" s="26"/>
      <c r="G4" s="27">
        <v>1065.9295415499</v>
      </c>
      <c r="H4" s="28"/>
    </row>
    <row r="5" spans="1:8" ht="39" customHeight="1" x14ac:dyDescent="0.3">
      <c r="A5" s="25" t="s">
        <v>108</v>
      </c>
      <c r="B5" s="26" t="s">
        <v>109</v>
      </c>
      <c r="C5" s="27">
        <v>32.905982905983002</v>
      </c>
      <c r="D5" s="27">
        <v>25.632087662364999</v>
      </c>
      <c r="E5" s="26">
        <v>10</v>
      </c>
      <c r="F5" s="26"/>
      <c r="G5" s="27">
        <v>843.44903846243994</v>
      </c>
      <c r="H5" s="28"/>
    </row>
    <row r="6" spans="1:8" ht="39" customHeight="1" x14ac:dyDescent="0.3">
      <c r="A6" s="25" t="s">
        <v>110</v>
      </c>
      <c r="B6" s="26" t="s">
        <v>109</v>
      </c>
      <c r="C6" s="27">
        <v>16.452991452991</v>
      </c>
      <c r="D6" s="27">
        <v>997.73280243982003</v>
      </c>
      <c r="E6" s="26">
        <v>10</v>
      </c>
      <c r="F6" s="26"/>
      <c r="G6" s="27">
        <v>16415.689270912</v>
      </c>
      <c r="H6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518-02-01</vt:lpstr>
      <vt:lpstr>ОСР 518-12-01</vt:lpstr>
      <vt:lpstr>ОСР 537 02-01</vt:lpstr>
      <vt:lpstr>ОСР 537 09-01</vt:lpstr>
      <vt:lpstr>ОСР 537 12-01</vt:lpstr>
      <vt:lpstr>Источники ЦИ 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2025-11-14T03:53:18Z</dcterms:modified>
  <cp:category/>
</cp:coreProperties>
</file>